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andes-my.sharepoint.com/personal/lballest_uniandes_edu_co/Documents/Apoyo Financiero/Fiducolombia - Progresandes/"/>
    </mc:Choice>
  </mc:AlternateContent>
  <xr:revisionPtr revIDLastSave="3" documentId="8_{505E46DE-4BF1-4A2C-AE11-1F88CEFC210E}" xr6:coauthVersionLast="47" xr6:coauthVersionMax="47" xr10:uidLastSave="{696DB3BC-D1E5-4B56-ADC8-AB367F247044}"/>
  <bookViews>
    <workbookView xWindow="-120" yWindow="-120" windowWidth="20730" windowHeight="11040" xr2:uid="{AA44958C-313D-4E51-A48C-272B4424106F}"/>
  </bookViews>
  <sheets>
    <sheet name="Plan de pagos " sheetId="1" r:id="rId1"/>
  </sheets>
  <definedNames>
    <definedName name="_xlnm._FilterDatabase" localSheetId="0" hidden="1">'Plan de pagos '!$C$22:$D$66</definedName>
    <definedName name="_xlnm.Print_Area" localSheetId="0">'Plan de pagos '!$B$2:$K$20</definedName>
    <definedName name="Z_B1502DB2_E631_4C3C_A07B_E98A70A3366F_.wvu.PrintArea" localSheetId="0" hidden="1">'Plan de pagos '!$B$2:$K$18</definedName>
    <definedName name="Z_B1502DB2_E631_4C3C_A07B_E98A70A3366F_.wvu.Rows" localSheetId="0" hidden="1">'Plan de pagos '!#REF!</definedName>
  </definedNames>
  <calcPr calcId="191029"/>
  <customWorkbookViews>
    <customWorkbookView name="Plan de pagos" guid="{B1502DB2-E631-4C3C-A07B-E98A70A3366F}" maximized="1" xWindow="-11" yWindow="-11" windowWidth="1942" windowHeight="1150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D14" i="1"/>
  <c r="F32" i="1"/>
  <c r="I28" i="1" l="1"/>
  <c r="J28" i="1"/>
  <c r="F28" i="1"/>
  <c r="G28" i="1"/>
  <c r="H28" i="1"/>
  <c r="I27" i="1"/>
  <c r="J27" i="1"/>
  <c r="F27" i="1"/>
  <c r="G27" i="1"/>
  <c r="H27" i="1"/>
  <c r="D11" i="1" l="1"/>
  <c r="D13" i="1" l="1"/>
  <c r="J9" i="1" s="1"/>
  <c r="G10" i="1" l="1"/>
  <c r="G11" i="1" s="1"/>
  <c r="G12" i="1" s="1"/>
  <c r="F10" i="1"/>
  <c r="H10" i="1"/>
  <c r="I10" i="1" l="1"/>
  <c r="G13" i="1"/>
  <c r="G14" i="1" l="1"/>
  <c r="G15" i="1" s="1"/>
  <c r="J10" i="1" l="1"/>
  <c r="F11" i="1" s="1"/>
  <c r="H11" i="1" l="1"/>
  <c r="I11" i="1" l="1"/>
  <c r="J11" i="1"/>
  <c r="F12" i="1" l="1"/>
  <c r="H12" i="1"/>
  <c r="I12" i="1" l="1"/>
  <c r="J12" i="1"/>
  <c r="F13" i="1" s="1"/>
  <c r="H13" i="1" l="1"/>
  <c r="I13" i="1" l="1"/>
  <c r="J13" i="1"/>
  <c r="F14" i="1" s="1"/>
  <c r="H14" i="1" l="1"/>
  <c r="I14" i="1" l="1"/>
  <c r="I15" i="1" s="1"/>
  <c r="H15" i="1"/>
  <c r="J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Julieth Fernanda Sanchez Latorre</author>
  </authors>
  <commentList>
    <comment ref="D12" authorId="0" shapeId="0" xr:uid="{72535726-4556-4136-BDF2-8743D386C406}">
      <text>
        <r>
          <rPr>
            <b/>
            <sz val="9"/>
            <color indexed="81"/>
            <rFont val="Tahoma"/>
            <family val="2"/>
          </rPr>
          <t xml:space="preserve">Se financia mínimo el 10% y máximo el 75% del valor de la matrícula. </t>
        </r>
      </text>
    </comment>
  </commentList>
</comments>
</file>

<file path=xl/sharedStrings.xml><?xml version="1.0" encoding="utf-8"?>
<sst xmlns="http://schemas.openxmlformats.org/spreadsheetml/2006/main" count="117" uniqueCount="76">
  <si>
    <t>UNIVERSIDAD DE LOS ANDES</t>
  </si>
  <si>
    <t>CUOTA</t>
  </si>
  <si>
    <t>CAPITAL</t>
  </si>
  <si>
    <t>SALDO CAPITAL</t>
  </si>
  <si>
    <t>VALOR A FINANCIAR</t>
  </si>
  <si>
    <t>SIMULADOR DE CRÉDITO</t>
  </si>
  <si>
    <t>PORCENTAJE A FINANCIAR</t>
  </si>
  <si>
    <t>VALOR DE LA MATRÍCULA</t>
  </si>
  <si>
    <t>TASA DE INTERÉS M.V.</t>
  </si>
  <si>
    <t>PROGRAMA</t>
  </si>
  <si>
    <t>TIPO DE MATRICULA</t>
  </si>
  <si>
    <t>Medicina</t>
  </si>
  <si>
    <t>Otros programas</t>
  </si>
  <si>
    <t>Intercambio (10%)</t>
  </si>
  <si>
    <t>Prácticas (30%)</t>
  </si>
  <si>
    <t>N° DE CUOTA</t>
  </si>
  <si>
    <t>PRÉSTAMO UNIANDES CP</t>
  </si>
  <si>
    <t>TOTAL</t>
  </si>
  <si>
    <t>INTERÉS CORRIENTE</t>
  </si>
  <si>
    <t>Todos y cada uno de los valores que arroje la proyección son cálculos aproximados y no generan obligación para la Universidad de los Andes en cuanto a mantener las condiciones informadas. Los desembolsos que pueda efectuar la Universidad de los Andes quedan condicionados al cumplimiento de las normas y de los requisitos especiales de cada línea de apoyo financiero.</t>
  </si>
  <si>
    <t xml:space="preserve">Servicios Financieros a Estudiantes | Vicerrectoría Administrativa y Financiera | Calle 18ª No 0-33 Este. Bloque E. Centro de Atención Integrada |Bogotá, Colombia |Tel (571) 3394949 ext.1234 opción 1| Universidad de los Andes | Vigilada Mineducación - Reconocimiento como Universidad: Decreto 1297 del 30 de mayo de 1964 - Reconocimiento personería jurídica: Resolución 28 del 23 de febrero de 1949 Minjusticia. </t>
  </si>
  <si>
    <t>Matrícula completa (100%)</t>
  </si>
  <si>
    <t>Media matrícula (50%)</t>
  </si>
  <si>
    <t>Cuarto de matrícula (25%)</t>
  </si>
  <si>
    <t>Área Administrativa y Económica</t>
  </si>
  <si>
    <t>Administración de Empresas</t>
  </si>
  <si>
    <t>Economía</t>
  </si>
  <si>
    <t>Área Científica</t>
  </si>
  <si>
    <t>Biología</t>
  </si>
  <si>
    <t>Física</t>
  </si>
  <si>
    <t>Geociencias</t>
  </si>
  <si>
    <t>Matemáticas</t>
  </si>
  <si>
    <t>Microbiología</t>
  </si>
  <si>
    <t>Química</t>
  </si>
  <si>
    <t>Área Creativa</t>
  </si>
  <si>
    <t>Área de Ingenio</t>
  </si>
  <si>
    <t>Área Social</t>
  </si>
  <si>
    <t>Arquitectura</t>
  </si>
  <si>
    <t>Arte</t>
  </si>
  <si>
    <t>Diseño</t>
  </si>
  <si>
    <t>Historia del Arte</t>
  </si>
  <si>
    <t>Literatura</t>
  </si>
  <si>
    <t>Música</t>
  </si>
  <si>
    <t>Ingeniería Ambiental</t>
  </si>
  <si>
    <t>Ingeniería Biomédica</t>
  </si>
  <si>
    <t>Ingeniería Civil</t>
  </si>
  <si>
    <t>Ingeniería Eléctrica</t>
  </si>
  <si>
    <t>Ingeniería Electrónica</t>
  </si>
  <si>
    <t>Ingeniería Industrial</t>
  </si>
  <si>
    <t>Ingeniería Mecánica</t>
  </si>
  <si>
    <t>Ingeniería Química</t>
  </si>
  <si>
    <t>Ingeniería de Sistemas y Computación</t>
  </si>
  <si>
    <t>Ciencia de Datos</t>
  </si>
  <si>
    <t>Derecho</t>
  </si>
  <si>
    <t>Antropología</t>
  </si>
  <si>
    <t>Ciencia Política</t>
  </si>
  <si>
    <t>Estudios Globales</t>
  </si>
  <si>
    <t>Filosofía</t>
  </si>
  <si>
    <t>Historia</t>
  </si>
  <si>
    <t>Lenguas y Cultura</t>
  </si>
  <si>
    <t>Psicología</t>
  </si>
  <si>
    <t>Licenciatura en Artes</t>
  </si>
  <si>
    <t>Licenciatura en Biología</t>
  </si>
  <si>
    <t>Licenciatura en Educación Infantil</t>
  </si>
  <si>
    <t>Licenciatura en Español y Filología</t>
  </si>
  <si>
    <t>Licenciatura en Filosofía</t>
  </si>
  <si>
    <t>Licenciatura en Física</t>
  </si>
  <si>
    <t>Licenciatura en Historia</t>
  </si>
  <si>
    <t>Licenciatura en Matemáticas</t>
  </si>
  <si>
    <t>Licenciatura en Química</t>
  </si>
  <si>
    <t>Narrativas Digitales</t>
  </si>
  <si>
    <t>Estudios Dirigidos</t>
  </si>
  <si>
    <t xml:space="preserve">Programa </t>
  </si>
  <si>
    <t>PLAZO (MESES)</t>
  </si>
  <si>
    <t xml:space="preserve">Área del conocimiento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</si>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</sst>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u/>
      <sz val="9"/>
      <color rgb="FFFF0000"/>
      <name val="Arial"/>
      <family val="2"/>
    </font>
    <font>
      <i/>
      <sz val="9"/>
      <color theme="1"/>
      <name val="Arial"/>
      <family val="2"/>
    </font>
    <font>
      <u/>
      <sz val="9"/>
      <color theme="10"/>
      <name val="Arial"/>
      <family val="2"/>
    </font>
    <font>
      <sz val="7"/>
      <color theme="0" tint="-0.3499862666707357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52">
    <xf numFmtId="0" fontId="0" fillId="0" borderId="0" xfId="0"/>
    <xf numFmtId="0" fontId="5" fillId="0" borderId="0" xfId="0" applyFont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10" fontId="5" fillId="0" borderId="0" xfId="1" applyNumberFormat="1" applyFont="1" applyBorder="1" applyAlignment="1" applyProtection="1">
      <alignment horizontal="center" vertical="center"/>
      <protection hidden="1"/>
    </xf>
    <xf numFmtId="164" fontId="8" fillId="3" borderId="15" xfId="0" applyNumberFormat="1" applyFont="1" applyFill="1" applyBorder="1" applyAlignment="1" applyProtection="1">
      <alignment horizontal="center" vertical="center"/>
      <protection locked="0" hidden="1"/>
    </xf>
    <xf numFmtId="0" fontId="5" fillId="0" borderId="2" xfId="0" applyFont="1" applyBorder="1" applyAlignment="1" applyProtection="1">
      <alignment horizontal="center" vertical="center"/>
      <protection hidden="1"/>
    </xf>
    <xf numFmtId="3" fontId="5" fillId="0" borderId="3" xfId="0" applyNumberFormat="1" applyFont="1" applyBorder="1" applyAlignment="1" applyProtection="1">
      <alignment horizontal="center" vertical="center"/>
      <protection hidden="1"/>
    </xf>
    <xf numFmtId="3" fontId="6" fillId="0" borderId="15" xfId="0" applyNumberFormat="1" applyFont="1" applyBorder="1" applyAlignment="1" applyProtection="1">
      <alignment horizontal="center" vertical="center"/>
      <protection hidden="1"/>
    </xf>
    <xf numFmtId="1" fontId="5" fillId="0" borderId="2" xfId="0" applyNumberFormat="1" applyFont="1" applyBorder="1" applyAlignment="1" applyProtection="1">
      <alignment horizontal="center" vertical="center"/>
      <protection hidden="1"/>
    </xf>
    <xf numFmtId="3" fontId="8" fillId="0" borderId="3" xfId="0" applyNumberFormat="1" applyFont="1" applyBorder="1" applyAlignment="1" applyProtection="1">
      <alignment horizontal="center" vertical="center"/>
      <protection hidden="1"/>
    </xf>
    <xf numFmtId="3" fontId="5" fillId="0" borderId="15" xfId="0" applyNumberFormat="1" applyFont="1" applyBorder="1" applyAlignment="1" applyProtection="1">
      <alignment horizontal="center" vertical="center"/>
      <protection hidden="1"/>
    </xf>
    <xf numFmtId="9" fontId="5" fillId="0" borderId="0" xfId="0" applyNumberFormat="1" applyFont="1" applyAlignment="1" applyProtection="1">
      <alignment horizontal="center" vertical="center"/>
      <protection hidden="1"/>
    </xf>
    <xf numFmtId="9" fontId="5" fillId="0" borderId="15" xfId="1" applyFont="1" applyBorder="1" applyAlignment="1" applyProtection="1">
      <alignment horizontal="center" vertical="center"/>
      <protection locked="0" hidden="1"/>
    </xf>
    <xf numFmtId="3" fontId="5" fillId="0" borderId="5" xfId="0" applyNumberFormat="1" applyFont="1" applyBorder="1" applyAlignment="1" applyProtection="1">
      <alignment horizontal="center" vertical="center"/>
      <protection hidden="1"/>
    </xf>
    <xf numFmtId="3" fontId="8" fillId="0" borderId="5" xfId="0" applyNumberFormat="1" applyFont="1" applyBorder="1" applyAlignment="1" applyProtection="1">
      <alignment horizontal="center" vertical="center"/>
      <protection hidden="1"/>
    </xf>
    <xf numFmtId="3" fontId="5" fillId="0" borderId="16" xfId="0" applyNumberFormat="1" applyFont="1" applyBorder="1" applyAlignment="1" applyProtection="1">
      <alignment horizontal="center" vertical="center"/>
      <protection hidden="1"/>
    </xf>
    <xf numFmtId="1" fontId="5" fillId="2" borderId="16" xfId="0" applyNumberFormat="1" applyFont="1" applyFill="1" applyBorder="1" applyAlignment="1" applyProtection="1">
      <alignment horizontal="center" vertical="center"/>
      <protection hidden="1"/>
    </xf>
    <xf numFmtId="3" fontId="6" fillId="0" borderId="18" xfId="0" applyNumberFormat="1" applyFont="1" applyBorder="1" applyAlignment="1" applyProtection="1">
      <alignment horizontal="center" vertical="center"/>
      <protection hidden="1"/>
    </xf>
    <xf numFmtId="3" fontId="6" fillId="0" borderId="19" xfId="0" applyNumberFormat="1" applyFont="1" applyBorder="1" applyAlignment="1" applyProtection="1">
      <alignment horizontal="center" vertical="center"/>
      <protection hidden="1"/>
    </xf>
    <xf numFmtId="3" fontId="5" fillId="0" borderId="0" xfId="0" applyNumberFormat="1" applyFont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5" fillId="0" borderId="12" xfId="0" applyFont="1" applyBorder="1" applyAlignment="1" applyProtection="1">
      <alignment horizontal="center" vertical="center"/>
      <protection hidden="1"/>
    </xf>
    <xf numFmtId="0" fontId="5" fillId="0" borderId="13" xfId="0" applyFont="1" applyBorder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9" fontId="5" fillId="0" borderId="0" xfId="1" applyFont="1" applyBorder="1" applyAlignment="1" applyProtection="1">
      <alignment horizontal="center" vertical="center"/>
      <protection hidden="1"/>
    </xf>
    <xf numFmtId="164" fontId="5" fillId="0" borderId="0" xfId="0" applyNumberFormat="1" applyFont="1" applyAlignment="1" applyProtection="1">
      <alignment horizontal="center" vertical="center"/>
      <protection hidden="1"/>
    </xf>
    <xf numFmtId="0" fontId="11" fillId="0" borderId="0" xfId="2" applyFont="1" applyAlignment="1" applyProtection="1">
      <alignment horizontal="right" vertical="center" wrapText="1" indent="1"/>
      <protection hidden="1"/>
    </xf>
    <xf numFmtId="0" fontId="7" fillId="5" borderId="1" xfId="0" applyFont="1" applyFill="1" applyBorder="1" applyAlignment="1" applyProtection="1">
      <alignment horizontal="center" vertical="center"/>
      <protection hidden="1"/>
    </xf>
    <xf numFmtId="0" fontId="7" fillId="5" borderId="4" xfId="0" applyFont="1" applyFill="1" applyBorder="1" applyAlignment="1" applyProtection="1">
      <alignment horizontal="center" vertical="center"/>
      <protection hidden="1"/>
    </xf>
    <xf numFmtId="0" fontId="7" fillId="5" borderId="14" xfId="0" applyFont="1" applyFill="1" applyBorder="1" applyAlignment="1" applyProtection="1">
      <alignment horizontal="center" vertical="center"/>
      <protection hidden="1"/>
    </xf>
    <xf numFmtId="0" fontId="7" fillId="5" borderId="17" xfId="0" applyFont="1" applyFill="1" applyBorder="1" applyAlignment="1" applyProtection="1">
      <alignment horizontal="center" vertical="center"/>
      <protection hidden="1"/>
    </xf>
    <xf numFmtId="0" fontId="7" fillId="5" borderId="20" xfId="0" applyFont="1" applyFill="1" applyBorder="1" applyAlignment="1" applyProtection="1">
      <alignment horizontal="center" vertical="center"/>
      <protection hidden="1"/>
    </xf>
    <xf numFmtId="0" fontId="7" fillId="5" borderId="21" xfId="0" applyFont="1" applyFill="1" applyBorder="1" applyAlignment="1" applyProtection="1">
      <alignment horizontal="center" vertical="center"/>
      <protection hidden="1"/>
    </xf>
    <xf numFmtId="0" fontId="7" fillId="5" borderId="22" xfId="0" applyFont="1" applyFill="1" applyBorder="1" applyAlignment="1" applyProtection="1">
      <alignment horizontal="center" vertical="center"/>
      <protection hidden="1"/>
    </xf>
    <xf numFmtId="164" fontId="8" fillId="3" borderId="14" xfId="0" applyNumberFormat="1" applyFont="1" applyFill="1" applyBorder="1" applyAlignment="1" applyProtection="1">
      <alignment horizontal="center" vertical="center"/>
      <protection hidden="1"/>
    </xf>
    <xf numFmtId="0" fontId="4" fillId="4" borderId="6" xfId="0" applyFont="1" applyFill="1" applyBorder="1" applyAlignment="1" applyProtection="1">
      <alignment horizontal="center" vertical="center"/>
      <protection hidden="1"/>
    </xf>
    <xf numFmtId="0" fontId="4" fillId="4" borderId="7" xfId="0" applyFont="1" applyFill="1" applyBorder="1" applyAlignment="1" applyProtection="1">
      <alignment horizontal="center" vertical="center"/>
      <protection hidden="1"/>
    </xf>
    <xf numFmtId="0" fontId="4" fillId="4" borderId="8" xfId="0" applyFont="1" applyFill="1" applyBorder="1" applyAlignment="1" applyProtection="1">
      <alignment horizontal="center" vertical="center"/>
      <protection hidden="1"/>
    </xf>
    <xf numFmtId="0" fontId="4" fillId="4" borderId="9" xfId="0" applyFont="1" applyFill="1" applyBorder="1" applyAlignment="1" applyProtection="1">
      <alignment horizontal="center" vertical="center"/>
      <protection hidden="1"/>
    </xf>
    <xf numFmtId="0" fontId="4" fillId="4" borderId="0" xfId="0" applyFont="1" applyFill="1" applyAlignment="1" applyProtection="1">
      <alignment horizontal="center" vertical="center"/>
      <protection hidden="1"/>
    </xf>
    <xf numFmtId="0" fontId="4" fillId="4" borderId="10" xfId="0" applyFont="1" applyFill="1" applyBorder="1" applyAlignment="1" applyProtection="1">
      <alignment horizontal="center" vertical="center"/>
      <protection hidden="1"/>
    </xf>
    <xf numFmtId="0" fontId="4" fillId="4" borderId="11" xfId="0" applyFont="1" applyFill="1" applyBorder="1" applyAlignment="1" applyProtection="1">
      <alignment horizontal="center" vertical="center"/>
      <protection hidden="1"/>
    </xf>
    <xf numFmtId="0" fontId="4" fillId="4" borderId="12" xfId="0" applyFont="1" applyFill="1" applyBorder="1" applyAlignment="1" applyProtection="1">
      <alignment horizontal="center" vertical="center"/>
      <protection hidden="1"/>
    </xf>
    <xf numFmtId="0" fontId="4" fillId="4" borderId="13" xfId="0" applyFont="1" applyFill="1" applyBorder="1" applyAlignment="1" applyProtection="1">
      <alignment horizontal="center" vertical="center"/>
      <protection hidden="1"/>
    </xf>
    <xf numFmtId="3" fontId="10" fillId="0" borderId="0" xfId="0" applyNumberFormat="1" applyFont="1" applyAlignment="1" applyProtection="1">
      <alignment horizontal="center" vertical="center" wrapText="1"/>
      <protection hidden="1"/>
    </xf>
    <xf numFmtId="3" fontId="12" fillId="0" borderId="0" xfId="0" applyNumberFormat="1" applyFont="1" applyAlignment="1" applyProtection="1">
      <alignment horizontal="center" vertical="center" wrapText="1"/>
      <protection hidden="1"/>
    </xf>
    <xf numFmtId="0" fontId="9" fillId="0" borderId="7" xfId="0" applyFont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</cellXfs>
  <cellStyles count="3">
    <cellStyle name="Hipervínculo" xfId="2" builtinId="8"/>
    <cellStyle name="Normal" xfId="0" builtinId="0"/>
    <cellStyle name="Porcentaje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69573</xdr:colOff>
      <xdr:row>1</xdr:row>
      <xdr:rowOff>103530</xdr:rowOff>
    </xdr:from>
    <xdr:to>
      <xdr:col>3</xdr:col>
      <xdr:colOff>1422952</xdr:colOff>
      <xdr:row>6</xdr:row>
      <xdr:rowOff>107258</xdr:rowOff>
    </xdr:to>
    <xdr:pic>
      <xdr:nvPicPr>
        <xdr:cNvPr id="3" name="Imagen 2" descr="logo">
          <a:extLst>
            <a:ext uri="{FF2B5EF4-FFF2-40B4-BE49-F238E27FC236}">
              <a16:creationId xmlns:a16="http://schemas.microsoft.com/office/drawing/2014/main" id="{3DBDC47C-0A58-2098-8F26-9C4FF3955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64" y="274704"/>
          <a:ext cx="3332370" cy="805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sta 1" id="{5E66C1DF-FC93-4A40-8A1E-008D7B267CF5}"/>
</namedSheetView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microsoft.com/office/2019/04/relationships/namedSheetView" Target="../namedSheetViews/namedSheetView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6E220-EB5B-4784-9160-6A7BE629A829}">
  <dimension ref="A1:N68"/>
  <sheetViews>
    <sheetView showGridLines="0" tabSelected="1" zoomScaleNormal="100" zoomScaleSheetLayoutView="85" workbookViewId="0">
      <selection activeCell="F3" sqref="F3:J3"/>
    </sheetView>
  </sheetViews>
  <sheetFormatPr baseColWidth="10" defaultColWidth="0" defaultRowHeight="12" zeroHeight="1" x14ac:dyDescent="0.25"/>
  <cols>
    <col min="1" max="1" width="2.5703125" style="1" customWidth="1"/>
    <col min="2" max="2" width="2.42578125" style="1" customWidth="1"/>
    <col min="3" max="3" width="27.42578125" style="1" bestFit="1" customWidth="1"/>
    <col min="4" max="4" width="37.140625" style="1" bestFit="1" customWidth="1"/>
    <col min="5" max="5" width="4.42578125" style="1" customWidth="1"/>
    <col min="6" max="6" width="12.85546875" style="1" customWidth="1"/>
    <col min="7" max="7" width="19" style="1" bestFit="1" customWidth="1"/>
    <col min="8" max="8" width="21.7109375" style="1" bestFit="1" customWidth="1"/>
    <col min="9" max="9" width="13.28515625" style="1" bestFit="1" customWidth="1"/>
    <col min="10" max="10" width="15.42578125" style="1" bestFit="1" customWidth="1"/>
    <col min="11" max="11" width="3" style="1" customWidth="1"/>
    <col min="12" max="12" width="3.5703125" style="1" customWidth="1"/>
    <col min="13" max="13" width="8.140625" style="1" hidden="1" customWidth="1"/>
    <col min="14" max="14" width="12.5703125" style="1" hidden="1" customWidth="1"/>
    <col min="15" max="16384" width="21.42578125" style="1" hidden="1"/>
  </cols>
  <sheetData>
    <row r="1" spans="2:11" ht="12.75" thickBot="1" x14ac:dyDescent="0.3"/>
    <row r="2" spans="2:11" ht="12.75" thickBot="1" x14ac:dyDescent="0.3">
      <c r="B2" s="2"/>
      <c r="C2" s="3"/>
      <c r="D2" s="3"/>
      <c r="E2" s="3"/>
      <c r="F2" s="3"/>
      <c r="G2" s="3"/>
      <c r="H2" s="3"/>
      <c r="I2" s="3"/>
      <c r="J2" s="3"/>
      <c r="K2" s="4"/>
    </row>
    <row r="3" spans="2:11" ht="12.75" x14ac:dyDescent="0.25">
      <c r="B3" s="5"/>
      <c r="F3" s="39" t="s">
        <v>0</v>
      </c>
      <c r="G3" s="40"/>
      <c r="H3" s="40"/>
      <c r="I3" s="40"/>
      <c r="J3" s="41"/>
      <c r="K3" s="6"/>
    </row>
    <row r="4" spans="2:11" ht="12.75" x14ac:dyDescent="0.25">
      <c r="B4" s="5"/>
      <c r="F4" s="42" t="s">
        <v>16</v>
      </c>
      <c r="G4" s="43"/>
      <c r="H4" s="43"/>
      <c r="I4" s="43"/>
      <c r="J4" s="44"/>
      <c r="K4" s="6"/>
    </row>
    <row r="5" spans="2:11" ht="13.5" thickBot="1" x14ac:dyDescent="0.3">
      <c r="B5" s="5"/>
      <c r="F5" s="45" t="s">
        <v>5</v>
      </c>
      <c r="G5" s="46"/>
      <c r="H5" s="46"/>
      <c r="I5" s="46"/>
      <c r="J5" s="47"/>
      <c r="K5" s="6"/>
    </row>
    <row r="6" spans="2:11" x14ac:dyDescent="0.25">
      <c r="B6" s="5"/>
      <c r="K6" s="6"/>
    </row>
    <row r="7" spans="2:11" ht="12.75" thickBot="1" x14ac:dyDescent="0.3">
      <c r="B7" s="5"/>
      <c r="D7" s="7"/>
      <c r="K7" s="6"/>
    </row>
    <row r="8" spans="2:11" x14ac:dyDescent="0.25">
      <c r="B8" s="5"/>
      <c r="C8" s="35" t="s">
        <v>8</v>
      </c>
      <c r="D8" s="38">
        <v>1.0999999999999999E-2</v>
      </c>
      <c r="E8" s="7"/>
      <c r="F8" s="31" t="s">
        <v>15</v>
      </c>
      <c r="G8" s="32" t="s">
        <v>2</v>
      </c>
      <c r="H8" s="32" t="s">
        <v>18</v>
      </c>
      <c r="I8" s="32" t="s">
        <v>1</v>
      </c>
      <c r="J8" s="33" t="s">
        <v>3</v>
      </c>
      <c r="K8" s="6"/>
    </row>
    <row r="9" spans="2:11" x14ac:dyDescent="0.25">
      <c r="B9" s="5"/>
      <c r="C9" s="36" t="s">
        <v>9</v>
      </c>
      <c r="D9" s="8" t="s">
        <v>37</v>
      </c>
      <c r="E9" s="7"/>
      <c r="F9" s="9"/>
      <c r="G9" s="10"/>
      <c r="H9" s="10"/>
      <c r="I9" s="10"/>
      <c r="J9" s="11">
        <f>D13</f>
        <v>20145000</v>
      </c>
      <c r="K9" s="6"/>
    </row>
    <row r="10" spans="2:11" x14ac:dyDescent="0.25">
      <c r="B10" s="5"/>
      <c r="C10" s="36" t="s">
        <v>10</v>
      </c>
      <c r="D10" s="8" t="s">
        <v>21</v>
      </c>
      <c r="E10" s="7"/>
      <c r="F10" s="12">
        <f>IF(J9&lt;1,"",F9+1)</f>
        <v>1</v>
      </c>
      <c r="G10" s="10">
        <f>D13/D14</f>
        <v>4029000</v>
      </c>
      <c r="H10" s="10">
        <f>IF(J9&lt;1,"",(J9*$D$8))</f>
        <v>221595</v>
      </c>
      <c r="I10" s="13">
        <f>G10+H10</f>
        <v>4250595</v>
      </c>
      <c r="J10" s="14">
        <f>IF(F10="",0,(J9-G10))</f>
        <v>16116000</v>
      </c>
      <c r="K10" s="6"/>
    </row>
    <row r="11" spans="2:11" x14ac:dyDescent="0.25">
      <c r="B11" s="5"/>
      <c r="C11" s="36" t="s">
        <v>7</v>
      </c>
      <c r="D11" s="14">
        <f>IF(AND(F32="Medicina",D10="Cuarto de matrícula (25%)"),H27,
IF(AND(F32="Medicina",D10="Media matrícula (50%)"),G27,
IF(AND(F32="Medicina",D10="Matrícula completa (100%)"),F27,
IF(AND(F32="Medicina",D10="Intercambio (10%)"),J27,
IF(AND(F32="Medicina",D10="Prácticas (30%)"),I27,
IF(AND(F32="Otros programas",D10="Cuarto de matrícula (25%)"),H28,
IF(AND(F32="Otros programas",D10="Media matrícula (50%)"),G28,
IF(AND(F32="Otros programas",D10="Matrícula completa (100%)"),F28,
IF(AND(F32="Otros programas",D10="Intercambio (10%)"),J28,
IF(AND(F32="Otros programas",D10="Prácticas (30%)"),I28,"0"))))))))))</f>
        <v>26860000</v>
      </c>
      <c r="E11" s="15"/>
      <c r="F11" s="12">
        <f>IF(J10&lt;1,"",F10+1)</f>
        <v>2</v>
      </c>
      <c r="G11" s="10">
        <f>G10</f>
        <v>4029000</v>
      </c>
      <c r="H11" s="10">
        <f t="shared" ref="H11:H14" si="0">IF(J10&lt;1,"",(J10*$D$8))</f>
        <v>177276</v>
      </c>
      <c r="I11" s="13">
        <f t="shared" ref="I11:I14" si="1">G11+H11</f>
        <v>4206276</v>
      </c>
      <c r="J11" s="14">
        <f>IF(F11="",0,(J10-G11))</f>
        <v>12087000</v>
      </c>
      <c r="K11" s="6"/>
    </row>
    <row r="12" spans="2:11" x14ac:dyDescent="0.25">
      <c r="B12" s="5"/>
      <c r="C12" s="36" t="s">
        <v>6</v>
      </c>
      <c r="D12" s="16">
        <v>0.75</v>
      </c>
      <c r="E12" s="15"/>
      <c r="F12" s="12">
        <f>IF(J11&lt;1,"",F11+1)</f>
        <v>3</v>
      </c>
      <c r="G12" s="10">
        <f t="shared" ref="G12:G14" si="2">G11</f>
        <v>4029000</v>
      </c>
      <c r="H12" s="10">
        <f t="shared" si="0"/>
        <v>132957</v>
      </c>
      <c r="I12" s="13">
        <f t="shared" si="1"/>
        <v>4161957</v>
      </c>
      <c r="J12" s="14">
        <f>IF(F12="",0,(J11-G12))</f>
        <v>8058000</v>
      </c>
      <c r="K12" s="6"/>
    </row>
    <row r="13" spans="2:11" x14ac:dyDescent="0.25">
      <c r="B13" s="5"/>
      <c r="C13" s="36" t="s">
        <v>4</v>
      </c>
      <c r="D13" s="14">
        <f>D11*D12</f>
        <v>20145000</v>
      </c>
      <c r="E13" s="7"/>
      <c r="F13" s="12">
        <f>IF(J12&lt;1,"",F12+1)</f>
        <v>4</v>
      </c>
      <c r="G13" s="10">
        <f t="shared" si="2"/>
        <v>4029000</v>
      </c>
      <c r="H13" s="10">
        <f t="shared" si="0"/>
        <v>88638</v>
      </c>
      <c r="I13" s="13">
        <f t="shared" si="1"/>
        <v>4117638</v>
      </c>
      <c r="J13" s="14">
        <f>IF(F13="",0,(J12-G13))</f>
        <v>4029000</v>
      </c>
      <c r="K13" s="6"/>
    </row>
    <row r="14" spans="2:11" ht="12.75" thickBot="1" x14ac:dyDescent="0.3">
      <c r="B14" s="5"/>
      <c r="C14" s="37" t="s">
        <v>73</v>
      </c>
      <c r="D14" s="20">
        <f>IF(OR(D12&lt;10%,D12&gt;75%),0,5)</f>
        <v>5</v>
      </c>
      <c r="E14" s="7"/>
      <c r="F14" s="12">
        <f>IF(J13&lt;1,"",F13+1)</f>
        <v>5</v>
      </c>
      <c r="G14" s="17">
        <f t="shared" si="2"/>
        <v>4029000</v>
      </c>
      <c r="H14" s="17">
        <f t="shared" si="0"/>
        <v>44319</v>
      </c>
      <c r="I14" s="18">
        <f t="shared" si="1"/>
        <v>4073319</v>
      </c>
      <c r="J14" s="19">
        <f>IF(F14="",0,(J13-G14))</f>
        <v>0</v>
      </c>
      <c r="K14" s="6"/>
    </row>
    <row r="15" spans="2:11" ht="12.75" customHeight="1" thickBot="1" x14ac:dyDescent="0.3">
      <c r="B15" s="5"/>
      <c r="C15" s="50" t="str">
        <f>IF(OR(D12&lt;10%,D12&gt;75%),"Recuerda que, se financia mínimo 10% y máximo el 75% del valor de la matrícula","")</f>
        <v/>
      </c>
      <c r="D15" s="50"/>
      <c r="F15" s="34" t="s">
        <v>17</v>
      </c>
      <c r="G15" s="21">
        <f>SUM(G10:G14)</f>
        <v>20145000</v>
      </c>
      <c r="H15" s="21">
        <f>SUM(H10:H14)</f>
        <v>664785</v>
      </c>
      <c r="I15" s="22">
        <f>SUM(I10:I14)</f>
        <v>20809785</v>
      </c>
      <c r="K15" s="6"/>
    </row>
    <row r="16" spans="2:11" x14ac:dyDescent="0.25">
      <c r="B16" s="5"/>
      <c r="C16" s="51"/>
      <c r="D16" s="51"/>
      <c r="F16" s="23"/>
      <c r="G16" s="23"/>
      <c r="K16" s="6"/>
    </row>
    <row r="17" spans="2:11" x14ac:dyDescent="0.25">
      <c r="B17" s="5"/>
      <c r="C17" s="23"/>
      <c r="D17" s="23"/>
      <c r="F17" s="23"/>
      <c r="G17" s="23"/>
      <c r="K17" s="6"/>
    </row>
    <row r="18" spans="2:11" ht="40.5" customHeight="1" x14ac:dyDescent="0.25">
      <c r="B18" s="5"/>
      <c r="C18" s="48" t="s">
        <v>19</v>
      </c>
      <c r="D18" s="48"/>
      <c r="E18" s="48"/>
      <c r="F18" s="48"/>
      <c r="G18" s="48"/>
      <c r="H18" s="48"/>
      <c r="I18" s="48"/>
      <c r="J18" s="48"/>
      <c r="K18" s="6"/>
    </row>
    <row r="19" spans="2:11" ht="52.5" customHeight="1" x14ac:dyDescent="0.25">
      <c r="B19" s="5"/>
      <c r="C19" s="49" t="s">
        <v>20</v>
      </c>
      <c r="D19" s="49"/>
      <c r="E19" s="49"/>
      <c r="F19" s="49"/>
      <c r="G19" s="49"/>
      <c r="H19" s="49"/>
      <c r="I19" s="49"/>
      <c r="J19" s="49"/>
      <c r="K19" s="6"/>
    </row>
    <row r="20" spans="2:11" ht="12.75" thickBot="1" x14ac:dyDescent="0.3">
      <c r="B20" s="24"/>
      <c r="C20" s="25"/>
      <c r="D20" s="25"/>
      <c r="E20" s="25"/>
      <c r="F20" s="25"/>
      <c r="G20" s="25"/>
      <c r="H20" s="25"/>
      <c r="I20" s="25"/>
      <c r="J20" s="25"/>
      <c r="K20" s="26"/>
    </row>
    <row r="22" spans="2:11" hidden="1" x14ac:dyDescent="0.2">
      <c r="C22" s="1" t="s">
        <v>74</v>
      </c>
      <c r="D22" s="27" t="s">
        <v>72</v>
      </c>
    </row>
    <row r="23" spans="2:11" hidden="1" x14ac:dyDescent="0.25">
      <c r="C23" s="1" t="s">
        <v>24</v>
      </c>
      <c r="D23" s="1" t="s">
        <v>25</v>
      </c>
      <c r="F23" s="1" t="s">
        <v>12</v>
      </c>
      <c r="G23" s="1" t="s">
        <v>11</v>
      </c>
    </row>
    <row r="24" spans="2:11" hidden="1" x14ac:dyDescent="0.25">
      <c r="C24" s="1" t="s">
        <v>36</v>
      </c>
      <c r="D24" s="1" t="s">
        <v>54</v>
      </c>
      <c r="F24" s="23">
        <v>26860000</v>
      </c>
      <c r="G24" s="23">
        <v>38220000</v>
      </c>
    </row>
    <row r="25" spans="2:11" hidden="1" x14ac:dyDescent="0.25">
      <c r="C25" s="1" t="s">
        <v>34</v>
      </c>
      <c r="D25" s="1" t="s">
        <v>37</v>
      </c>
      <c r="F25" s="1" t="s">
        <v>21</v>
      </c>
      <c r="G25" s="1" t="s">
        <v>22</v>
      </c>
      <c r="H25" s="1" t="s">
        <v>23</v>
      </c>
      <c r="I25" s="1" t="s">
        <v>14</v>
      </c>
      <c r="J25" s="1" t="s">
        <v>13</v>
      </c>
    </row>
    <row r="26" spans="2:11" hidden="1" x14ac:dyDescent="0.25">
      <c r="C26" s="1" t="s">
        <v>34</v>
      </c>
      <c r="D26" s="1" t="s">
        <v>38</v>
      </c>
      <c r="F26" s="28">
        <v>1</v>
      </c>
      <c r="G26" s="28">
        <v>0.5</v>
      </c>
      <c r="H26" s="28">
        <v>0.25</v>
      </c>
      <c r="I26" s="28">
        <v>0.3</v>
      </c>
      <c r="J26" s="28">
        <v>0.1</v>
      </c>
    </row>
    <row r="27" spans="2:11" hidden="1" x14ac:dyDescent="0.25">
      <c r="C27" s="1" t="s">
        <v>27</v>
      </c>
      <c r="D27" s="1" t="s">
        <v>28</v>
      </c>
      <c r="F27" s="23">
        <f>$G$24*F26</f>
        <v>38220000</v>
      </c>
      <c r="G27" s="23">
        <f>$G$24*G26</f>
        <v>19110000</v>
      </c>
      <c r="H27" s="23">
        <f>$G$24*H26</f>
        <v>9555000</v>
      </c>
      <c r="I27" s="23">
        <f>$G$24*I26</f>
        <v>11466000</v>
      </c>
      <c r="J27" s="23">
        <f>$G$24*J26</f>
        <v>3822000</v>
      </c>
    </row>
    <row r="28" spans="2:11" hidden="1" x14ac:dyDescent="0.25">
      <c r="C28" s="1" t="s">
        <v>35</v>
      </c>
      <c r="D28" s="1" t="s">
        <v>52</v>
      </c>
      <c r="F28" s="23">
        <f>$F$24*F26</f>
        <v>26860000</v>
      </c>
      <c r="G28" s="23">
        <f>$F$24*G26</f>
        <v>13430000</v>
      </c>
      <c r="H28" s="23">
        <f>$F$24*H26</f>
        <v>6715000</v>
      </c>
      <c r="I28" s="23">
        <f>$F$24*I26</f>
        <v>8058000</v>
      </c>
      <c r="J28" s="23">
        <f>$F$24*J26</f>
        <v>2686000</v>
      </c>
    </row>
    <row r="29" spans="2:11" hidden="1" x14ac:dyDescent="0.25">
      <c r="C29" s="1" t="s">
        <v>36</v>
      </c>
      <c r="D29" s="1" t="s">
        <v>55</v>
      </c>
    </row>
    <row r="30" spans="2:11" hidden="1" x14ac:dyDescent="0.25">
      <c r="C30" s="1" t="s">
        <v>36</v>
      </c>
      <c r="D30" s="1" t="s">
        <v>53</v>
      </c>
      <c r="F30" s="29">
        <v>1.0999999999999999E-2</v>
      </c>
      <c r="G30" s="15">
        <v>0</v>
      </c>
    </row>
    <row r="31" spans="2:11" hidden="1" x14ac:dyDescent="0.25">
      <c r="C31" s="1" t="s">
        <v>34</v>
      </c>
      <c r="D31" s="1" t="s">
        <v>39</v>
      </c>
    </row>
    <row r="32" spans="2:11" hidden="1" x14ac:dyDescent="0.25">
      <c r="C32" s="1" t="s">
        <v>24</v>
      </c>
      <c r="D32" s="1" t="s">
        <v>26</v>
      </c>
      <c r="F32" s="1" t="str">
        <f>IF(D9=$D$61,"Medicina","Otros programas")</f>
        <v>Otros programas</v>
      </c>
    </row>
    <row r="33" spans="3:4" hidden="1" x14ac:dyDescent="0.25">
      <c r="C33" s="1" t="s">
        <v>75</v>
      </c>
      <c r="D33" s="1" t="s">
        <v>71</v>
      </c>
    </row>
    <row r="34" spans="3:4" hidden="1" x14ac:dyDescent="0.25">
      <c r="C34" s="1" t="s">
        <v>36</v>
      </c>
      <c r="D34" s="1" t="s">
        <v>56</v>
      </c>
    </row>
    <row r="35" spans="3:4" hidden="1" x14ac:dyDescent="0.25">
      <c r="C35" s="1" t="s">
        <v>36</v>
      </c>
      <c r="D35" s="1" t="s">
        <v>57</v>
      </c>
    </row>
    <row r="36" spans="3:4" hidden="1" x14ac:dyDescent="0.25">
      <c r="C36" s="1" t="s">
        <v>27</v>
      </c>
      <c r="D36" s="1" t="s">
        <v>29</v>
      </c>
    </row>
    <row r="37" spans="3:4" hidden="1" x14ac:dyDescent="0.25">
      <c r="C37" s="1" t="s">
        <v>27</v>
      </c>
      <c r="D37" s="1" t="s">
        <v>30</v>
      </c>
    </row>
    <row r="38" spans="3:4" hidden="1" x14ac:dyDescent="0.25">
      <c r="C38" s="1" t="s">
        <v>36</v>
      </c>
      <c r="D38" s="1" t="s">
        <v>58</v>
      </c>
    </row>
    <row r="39" spans="3:4" hidden="1" x14ac:dyDescent="0.25">
      <c r="C39" s="1" t="s">
        <v>34</v>
      </c>
      <c r="D39" s="1" t="s">
        <v>40</v>
      </c>
    </row>
    <row r="40" spans="3:4" hidden="1" x14ac:dyDescent="0.25">
      <c r="C40" s="1" t="s">
        <v>35</v>
      </c>
      <c r="D40" s="1" t="s">
        <v>43</v>
      </c>
    </row>
    <row r="41" spans="3:4" hidden="1" x14ac:dyDescent="0.25">
      <c r="C41" s="1" t="s">
        <v>35</v>
      </c>
      <c r="D41" s="1" t="s">
        <v>44</v>
      </c>
    </row>
    <row r="42" spans="3:4" hidden="1" x14ac:dyDescent="0.25">
      <c r="C42" s="1" t="s">
        <v>35</v>
      </c>
      <c r="D42" s="1" t="s">
        <v>45</v>
      </c>
    </row>
    <row r="43" spans="3:4" hidden="1" x14ac:dyDescent="0.25">
      <c r="C43" s="1" t="s">
        <v>35</v>
      </c>
      <c r="D43" s="1" t="s">
        <v>51</v>
      </c>
    </row>
    <row r="44" spans="3:4" hidden="1" x14ac:dyDescent="0.25">
      <c r="C44" s="1" t="s">
        <v>35</v>
      </c>
      <c r="D44" s="1" t="s">
        <v>46</v>
      </c>
    </row>
    <row r="45" spans="3:4" hidden="1" x14ac:dyDescent="0.25">
      <c r="C45" s="1" t="s">
        <v>35</v>
      </c>
      <c r="D45" s="1" t="s">
        <v>47</v>
      </c>
    </row>
    <row r="46" spans="3:4" hidden="1" x14ac:dyDescent="0.25">
      <c r="C46" s="1" t="s">
        <v>35</v>
      </c>
      <c r="D46" s="1" t="s">
        <v>48</v>
      </c>
    </row>
    <row r="47" spans="3:4" hidden="1" x14ac:dyDescent="0.25">
      <c r="C47" s="1" t="s">
        <v>35</v>
      </c>
      <c r="D47" s="1" t="s">
        <v>49</v>
      </c>
    </row>
    <row r="48" spans="3:4" hidden="1" x14ac:dyDescent="0.25">
      <c r="C48" s="1" t="s">
        <v>35</v>
      </c>
      <c r="D48" s="1" t="s">
        <v>50</v>
      </c>
    </row>
    <row r="49" spans="3:4" hidden="1" x14ac:dyDescent="0.25">
      <c r="C49" s="1" t="s">
        <v>36</v>
      </c>
      <c r="D49" s="1" t="s">
        <v>59</v>
      </c>
    </row>
    <row r="50" spans="3:4" hidden="1" x14ac:dyDescent="0.25">
      <c r="C50" s="1" t="s">
        <v>36</v>
      </c>
      <c r="D50" s="1" t="s">
        <v>61</v>
      </c>
    </row>
    <row r="51" spans="3:4" hidden="1" x14ac:dyDescent="0.25">
      <c r="C51" s="1" t="s">
        <v>36</v>
      </c>
      <c r="D51" s="1" t="s">
        <v>62</v>
      </c>
    </row>
    <row r="52" spans="3:4" hidden="1" x14ac:dyDescent="0.25">
      <c r="C52" s="1" t="s">
        <v>36</v>
      </c>
      <c r="D52" s="1" t="s">
        <v>63</v>
      </c>
    </row>
    <row r="53" spans="3:4" hidden="1" x14ac:dyDescent="0.25">
      <c r="C53" s="1" t="s">
        <v>36</v>
      </c>
      <c r="D53" s="1" t="s">
        <v>64</v>
      </c>
    </row>
    <row r="54" spans="3:4" hidden="1" x14ac:dyDescent="0.25">
      <c r="C54" s="1" t="s">
        <v>36</v>
      </c>
      <c r="D54" s="1" t="s">
        <v>65</v>
      </c>
    </row>
    <row r="55" spans="3:4" hidden="1" x14ac:dyDescent="0.25">
      <c r="C55" s="1" t="s">
        <v>36</v>
      </c>
      <c r="D55" s="1" t="s">
        <v>66</v>
      </c>
    </row>
    <row r="56" spans="3:4" hidden="1" x14ac:dyDescent="0.25">
      <c r="C56" s="1" t="s">
        <v>36</v>
      </c>
      <c r="D56" s="1" t="s">
        <v>67</v>
      </c>
    </row>
    <row r="57" spans="3:4" hidden="1" x14ac:dyDescent="0.25">
      <c r="C57" s="1" t="s">
        <v>36</v>
      </c>
      <c r="D57" s="1" t="s">
        <v>68</v>
      </c>
    </row>
    <row r="58" spans="3:4" hidden="1" x14ac:dyDescent="0.25">
      <c r="C58" s="1" t="s">
        <v>36</v>
      </c>
      <c r="D58" s="1" t="s">
        <v>69</v>
      </c>
    </row>
    <row r="59" spans="3:4" hidden="1" x14ac:dyDescent="0.25">
      <c r="C59" s="1" t="s">
        <v>34</v>
      </c>
      <c r="D59" s="1" t="s">
        <v>41</v>
      </c>
    </row>
    <row r="60" spans="3:4" hidden="1" x14ac:dyDescent="0.25">
      <c r="C60" s="1" t="s">
        <v>27</v>
      </c>
      <c r="D60" s="1" t="s">
        <v>31</v>
      </c>
    </row>
    <row r="61" spans="3:4" hidden="1" x14ac:dyDescent="0.25">
      <c r="C61" s="1" t="s">
        <v>27</v>
      </c>
      <c r="D61" s="1" t="s">
        <v>11</v>
      </c>
    </row>
    <row r="62" spans="3:4" hidden="1" x14ac:dyDescent="0.25">
      <c r="C62" s="1" t="s">
        <v>27</v>
      </c>
      <c r="D62" s="1" t="s">
        <v>32</v>
      </c>
    </row>
    <row r="63" spans="3:4" hidden="1" x14ac:dyDescent="0.25">
      <c r="C63" s="1" t="s">
        <v>34</v>
      </c>
      <c r="D63" s="1" t="s">
        <v>42</v>
      </c>
    </row>
    <row r="64" spans="3:4" hidden="1" x14ac:dyDescent="0.25">
      <c r="C64" s="1" t="s">
        <v>34</v>
      </c>
      <c r="D64" s="1" t="s">
        <v>70</v>
      </c>
    </row>
    <row r="65" spans="3:5" hidden="1" x14ac:dyDescent="0.25">
      <c r="C65" s="1" t="s">
        <v>36</v>
      </c>
      <c r="D65" s="1" t="s">
        <v>60</v>
      </c>
    </row>
    <row r="66" spans="3:5" hidden="1" x14ac:dyDescent="0.25">
      <c r="C66" s="1" t="s">
        <v>27</v>
      </c>
      <c r="D66" s="1" t="s">
        <v>33</v>
      </c>
    </row>
    <row r="67" spans="3:5" hidden="1" x14ac:dyDescent="0.25">
      <c r="E67" s="30"/>
    </row>
    <row r="68" spans="3:5" hidden="1" x14ac:dyDescent="0.25">
      <c r="E68" s="30"/>
    </row>
  </sheetData>
  <sheetProtection algorithmName="SHA-512" hashValue="C2Gf+TkHz7XKoNZ9157oLp/dJENGy3wAhFr7ZCYM6VX4SIqV4wh5Z2in/EbTjsClmaE7JDQ9jz7knzP9WMnQGA==" saltValue="dYpr6oHlgFS1ZICFJyAQsA==" spinCount="100000" sheet="1" objects="1" scenarios="1"/>
  <customSheetViews>
    <customSheetView guid="{B1502DB2-E631-4C3C-A07B-E98A70A3366F}" scale="60" showPageBreaks="1" showGridLines="0" printArea="1" hiddenRows="1" view="pageBreakPreview">
      <selection activeCell="K13" sqref="K13"/>
      <pageMargins left="0.7" right="0.7" top="0.75" bottom="0.75" header="0.3" footer="0.3"/>
      <pageSetup orientation="portrait" r:id="rId1"/>
    </customSheetView>
  </customSheetViews>
  <mergeCells count="6">
    <mergeCell ref="F3:J3"/>
    <mergeCell ref="F4:J4"/>
    <mergeCell ref="F5:J5"/>
    <mergeCell ref="C18:J18"/>
    <mergeCell ref="C19:J19"/>
    <mergeCell ref="C15:D16"/>
  </mergeCells>
  <conditionalFormatting sqref="D12">
    <cfRule type="cellIs" dxfId="0" priority="1" operator="greaterThan">
      <formula>0.75</formula>
    </cfRule>
  </conditionalFormatting>
  <dataValidations count="2">
    <dataValidation type="list" errorStyle="warning" allowBlank="1" showInputMessage="1" showErrorMessage="1" errorTitle="Advertencia" error="Seleccionar solo los campos que están en la lista desplegable. " sqref="D9" xr:uid="{30DF451A-8FBE-4A2B-B18B-25756210ADD2}">
      <formula1>$D$23:$D$66</formula1>
    </dataValidation>
    <dataValidation type="list" allowBlank="1" showInputMessage="1" showErrorMessage="1" sqref="D10" xr:uid="{0A6B077D-BF4A-4CE0-8FAA-0DDB9E9EBDE2}">
      <formula1>$F$25:$G$25</formula1>
    </dataValidation>
  </dataValidations>
  <pageMargins left="0.7" right="0.7" top="0.75" bottom="0.75" header="0.3" footer="0.3"/>
  <pageSetup scale="71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pagos </vt:lpstr>
      <vt:lpstr>'Plan de pagos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Barragan Anzola</dc:creator>
  <cp:lastModifiedBy>Libardo Ballesteros Bernal</cp:lastModifiedBy>
  <cp:lastPrinted>2026-03-13T21:10:53Z</cp:lastPrinted>
  <dcterms:created xsi:type="dcterms:W3CDTF">2023-08-10T17:05:43Z</dcterms:created>
  <dcterms:modified xsi:type="dcterms:W3CDTF">2026-03-16T16:45:17Z</dcterms:modified>
</cp:coreProperties>
</file>